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</sheets>
  <definedNames>
    <definedName name="_xlnm.Print_Area" localSheetId="0">'CONSOLIDADO POR FUENTE_MINSA'!$A$1:$AE$56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<sst xmlns="http://schemas.openxmlformats.org/spreadsheetml/2006/main" count="265" uniqueCount="42">
  <si>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</si>
  <si>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</si>
  <si>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</si>
  <si>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</si>
  <si>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</si>
  <si>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</si>
  <si>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</si>
  <si>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</si>
  <si>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</si>
  <si>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</si>
  <si>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</si>
  <si>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</si>
  <si>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</si>
  <si>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</si>
  <si>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</si>
  <si>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</si>
  <si>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</si>
  <si>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</si>
  <si>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</si>
  <si>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</si>
  <si>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</si>
  <si>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</si>
  <si>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</si>
  <si>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</si>
  <si>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</si>
  <si>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</si>
  <si>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</si>
  <si>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</si>
  <si>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</si>
  <si>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</si>
  <si>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</si>
  <si>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</si>
  <si>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</si>
  <si>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</si>
  <si>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</si>
  <si>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</si>
  <si>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</si>
  <si>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</si>
  <si>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</si>
  <si>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</si>
  <si>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</si>
  <si>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OCTUBRE 2018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</si>
</sst>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2"/>
      <color indexed="8"/>
      <name val="Calibri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895"/>
          <c:w val="0.82925"/>
          <c:h val="0.2512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75"/>
          <c:y val="0.52025"/>
          <c:w val="0.552"/>
          <c:h val="0.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725"/>
          <c:w val="0.826"/>
          <c:h val="0.117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417"/>
          <c:w val="0.672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225"/>
          <c:w val="0.826"/>
          <c:h val="0.140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43475"/>
          <c:w val="0.5935"/>
          <c:h val="0.5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175"/>
          <c:w val="0.8255"/>
          <c:h val="0.238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575"/>
          <c:w val="0.59075"/>
          <c:h val="0.4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19375"/>
          <c:w val="0.77275"/>
          <c:h val="0.364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66675"/>
          <c:w val="0.5457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5"/>
          <c:y val="0.227"/>
          <c:w val="0.8075"/>
          <c:h val="0.362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693"/>
          <c:w val="0.78925"/>
          <c:h val="0.2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8725"/>
          <c:w val="0.8295"/>
          <c:h val="0.2627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5"/>
          <c:y val="0.529"/>
          <c:w val="0.625"/>
          <c:h val="0.4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3575"/>
          <c:y val="0.7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18775"/>
          <c:w val="0.7805"/>
          <c:h val="0.36975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55A1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"/>
          <c:y val="0.9075"/>
          <c:w val="0.273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2481224"/>
        <c:axId val="2568969"/>
      </c:bar3DChart>
      <c:catAx>
        <c:axId val="52481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68969"/>
        <c:crosses val="autoZero"/>
        <c:auto val="1"/>
        <c:lblOffset val="100"/>
        <c:tickLblSkip val="1"/>
        <c:noMultiLvlLbl val="0"/>
      </c:catAx>
      <c:valAx>
        <c:axId val="256896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481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23120722"/>
        <c:axId val="6759907"/>
      </c:bar3DChart>
      <c:catAx>
        <c:axId val="231207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120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60839164"/>
        <c:axId val="10681565"/>
      </c:bar3DChart>
      <c:catAx>
        <c:axId val="608391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839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9025222"/>
        <c:axId val="59900407"/>
      </c:bar3DChart>
      <c:catAx>
        <c:axId val="29025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025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28</xdr:col>
      <xdr:colOff>228600</xdr:colOff>
      <xdr:row>22</xdr:row>
      <xdr:rowOff>28575</xdr:rowOff>
    </xdr:to>
    <xdr:graphicFrame>
      <xdr:nvGraphicFramePr>
        <xdr:cNvPr id="1" name="Gráfico 2"/>
        <xdr:cNvGraphicFramePr/>
      </xdr:nvGraphicFramePr>
      <xdr:xfrm>
        <a:off x="20012025" y="3714750"/>
        <a:ext cx="4572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24</xdr:row>
      <xdr:rowOff>19050</xdr:rowOff>
    </xdr:from>
    <xdr:to>
      <xdr:col>28</xdr:col>
      <xdr:colOff>247650</xdr:colOff>
      <xdr:row>31</xdr:row>
      <xdr:rowOff>276225</xdr:rowOff>
    </xdr:to>
    <xdr:graphicFrame>
      <xdr:nvGraphicFramePr>
        <xdr:cNvPr id="2" name="Gráfico 3"/>
        <xdr:cNvGraphicFramePr/>
      </xdr:nvGraphicFramePr>
      <xdr:xfrm>
        <a:off x="20031075" y="6877050"/>
        <a:ext cx="4572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40</xdr:row>
      <xdr:rowOff>361950</xdr:rowOff>
    </xdr:from>
    <xdr:to>
      <xdr:col>26</xdr:col>
      <xdr:colOff>285750</xdr:colOff>
      <xdr:row>49</xdr:row>
      <xdr:rowOff>19050</xdr:rowOff>
    </xdr:to>
    <xdr:graphicFrame>
      <xdr:nvGraphicFramePr>
        <xdr:cNvPr id="3" name="Gráfico 5"/>
        <xdr:cNvGraphicFramePr/>
      </xdr:nvGraphicFramePr>
      <xdr:xfrm>
        <a:off x="20002500" y="12668250"/>
        <a:ext cx="31146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200025</xdr:colOff>
      <xdr:row>11</xdr:row>
      <xdr:rowOff>304800</xdr:rowOff>
    </xdr:to>
    <xdr:graphicFrame>
      <xdr:nvGraphicFramePr>
        <xdr:cNvPr id="4" name="Gráfico 5"/>
        <xdr:cNvGraphicFramePr/>
      </xdr:nvGraphicFramePr>
      <xdr:xfrm>
        <a:off x="19973925" y="685800"/>
        <a:ext cx="45815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26</xdr:col>
      <xdr:colOff>723900</xdr:colOff>
      <xdr:row>39</xdr:row>
      <xdr:rowOff>76200</xdr:rowOff>
    </xdr:to>
    <xdr:graphicFrame>
      <xdr:nvGraphicFramePr>
        <xdr:cNvPr id="5" name="Gráfico 3"/>
        <xdr:cNvGraphicFramePr/>
      </xdr:nvGraphicFramePr>
      <xdr:xfrm>
        <a:off x="20545425" y="10287000"/>
        <a:ext cx="30099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123825</xdr:colOff>
      <xdr:row>34</xdr:row>
      <xdr:rowOff>38100</xdr:rowOff>
    </xdr:from>
    <xdr:to>
      <xdr:col>25</xdr:col>
      <xdr:colOff>742950</xdr:colOff>
      <xdr:row>35</xdr:row>
      <xdr:rowOff>57150</xdr:rowOff>
    </xdr:to>
    <xdr:sp>
      <xdr:nvSpPr>
        <xdr:cNvPr id="6" name="Rectángulo 1"/>
        <xdr:cNvSpPr>
          <a:spLocks/>
        </xdr:cNvSpPr>
      </xdr:nvSpPr>
      <xdr:spPr>
        <a:xfrm>
          <a:off x="22193250" y="10325100"/>
          <a:ext cx="6191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90" zoomScaleNormal="89" zoomScaleSheetLayoutView="90" zoomScalePageLayoutView="0" workbookViewId="0" topLeftCell="A4">
      <selection activeCell="E12" sqref="E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3.8515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7" customWidth="1"/>
    <col min="23" max="16384" width="11.421875" style="24" customWidth="1"/>
  </cols>
  <sheetData>
    <row r="1" s="48" customFormat="1" ht="12.75">
      <c r="V1" s="47"/>
    </row>
    <row r="2" spans="1:22" s="48" customFormat="1" ht="12.7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47"/>
    </row>
    <row r="3" spans="1:22" s="48" customFormat="1" ht="12.7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47"/>
    </row>
    <row r="4" s="48" customFormat="1" ht="12.75">
      <c r="V4" s="47"/>
    </row>
    <row r="5" spans="1:57" s="31" customFormat="1" ht="23.25" customHeight="1">
      <c r="A5" s="59" t="s">
        <v>9</v>
      </c>
      <c r="B5" s="59" t="s">
        <v>10</v>
      </c>
      <c r="C5" s="59" t="s">
        <v>6</v>
      </c>
      <c r="D5" s="57" t="s">
        <v>6</v>
      </c>
      <c r="E5" s="59" t="s">
        <v>7</v>
      </c>
      <c r="F5" s="59" t="s">
        <v>39</v>
      </c>
      <c r="G5" s="57" t="s">
        <v>35</v>
      </c>
      <c r="H5" s="54" t="s">
        <v>21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38" t="s">
        <v>24</v>
      </c>
      <c r="U5" s="38" t="s">
        <v>25</v>
      </c>
      <c r="V5" s="38" t="s">
        <v>26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s="31" customFormat="1" ht="23.25" customHeight="1">
      <c r="A6" s="57"/>
      <c r="B6" s="57"/>
      <c r="C6" s="57"/>
      <c r="D6" s="58"/>
      <c r="E6" s="57"/>
      <c r="F6" s="57"/>
      <c r="G6" s="58"/>
      <c r="H6" s="39" t="s">
        <v>11</v>
      </c>
      <c r="I6" s="39" t="s">
        <v>12</v>
      </c>
      <c r="J6" s="39" t="s">
        <v>13</v>
      </c>
      <c r="K6" s="39" t="s">
        <v>14</v>
      </c>
      <c r="L6" s="39" t="s">
        <v>15</v>
      </c>
      <c r="M6" s="39" t="s">
        <v>16</v>
      </c>
      <c r="N6" s="39" t="s">
        <v>17</v>
      </c>
      <c r="O6" s="39" t="s">
        <v>18</v>
      </c>
      <c r="P6" s="39" t="s">
        <v>19</v>
      </c>
      <c r="Q6" s="39" t="s">
        <v>36</v>
      </c>
      <c r="R6" s="39" t="s">
        <v>37</v>
      </c>
      <c r="S6" s="39" t="s">
        <v>38</v>
      </c>
      <c r="T6" s="38" t="s">
        <v>22</v>
      </c>
      <c r="U6" s="38" t="s">
        <v>22</v>
      </c>
      <c r="V6" s="38" t="s">
        <v>23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22" s="48" customFormat="1" ht="29.25" customHeight="1">
      <c r="A7" s="60" t="s">
        <v>33</v>
      </c>
      <c r="B7" s="25" t="s">
        <v>0</v>
      </c>
      <c r="C7" s="41">
        <f>C17</f>
        <v>0</v>
      </c>
      <c r="D7" s="41">
        <f>(D17)</f>
        <v>35549620</v>
      </c>
      <c r="E7" s="41">
        <f>(E17)</f>
        <v>37471305</v>
      </c>
      <c r="F7" s="41">
        <f>(F17)</f>
        <v>37455928.54</v>
      </c>
      <c r="G7" s="41">
        <f>(G17)</f>
        <v>0</v>
      </c>
      <c r="H7" s="41">
        <f>(H17)</f>
        <v>4108405.67</v>
      </c>
      <c r="I7" s="41">
        <f>(I17)</f>
        <v>2193484.47</v>
      </c>
      <c r="J7" s="41">
        <f>(J17)</f>
        <v>3079186.98</v>
      </c>
      <c r="K7" s="41">
        <f>(K17)</f>
        <v>2928012.88</v>
      </c>
      <c r="L7" s="41">
        <f>(L17)</f>
        <v>3015775.36</v>
      </c>
      <c r="M7" s="41">
        <f>(M17)</f>
        <v>3027501.01</v>
      </c>
      <c r="N7" s="41">
        <f>(N17)</f>
        <v>3162630.09</v>
      </c>
      <c r="O7" s="41">
        <v>3010407.16</v>
      </c>
      <c r="P7" s="41">
        <v>2998377.37</v>
      </c>
      <c r="Q7" s="41">
        <v>3001460.48</v>
      </c>
      <c r="R7" s="41">
        <f>(R17)</f>
        <v>0</v>
      </c>
      <c r="S7" s="41">
        <f>(S17)</f>
        <v>0</v>
      </c>
      <c r="T7" s="40">
        <f>SUM(H7:S7)</f>
        <v>30525241.47</v>
      </c>
      <c r="U7" s="41">
        <f>E7-T7</f>
        <v>6946063.530000001</v>
      </c>
      <c r="V7" s="42">
        <f aca="true" t="shared" si="0" ref="V7:V12">T7/E7</f>
        <v>0.8146297939183063</v>
      </c>
    </row>
    <row r="8" spans="1:22" s="48" customFormat="1" ht="29.25" customHeight="1">
      <c r="A8" s="60"/>
      <c r="B8" s="25" t="s">
        <v>1</v>
      </c>
      <c r="C8" s="41">
        <f>+C18</f>
        <v>0</v>
      </c>
      <c r="D8" s="41">
        <f>(D18)</f>
        <v>2897988</v>
      </c>
      <c r="E8" s="41">
        <f>(E18)</f>
        <v>2937660</v>
      </c>
      <c r="F8" s="41">
        <f>(F18)</f>
        <v>2937660</v>
      </c>
      <c r="G8" s="41">
        <f aca="true" t="shared" si="1" ref="G8:S8">(G18)</f>
        <v>0</v>
      </c>
      <c r="H8" s="41">
        <f t="shared" si="1"/>
        <v>248445.16</v>
      </c>
      <c r="I8" s="41">
        <f t="shared" si="1"/>
        <v>243368.16</v>
      </c>
      <c r="J8" s="41">
        <f t="shared" si="1"/>
        <v>225985.14</v>
      </c>
      <c r="K8" s="41">
        <f t="shared" si="1"/>
        <v>238494.95</v>
      </c>
      <c r="L8" s="41">
        <f>(L18)</f>
        <v>208451</v>
      </c>
      <c r="M8" s="41">
        <f t="shared" si="1"/>
        <v>212121.61</v>
      </c>
      <c r="N8" s="41">
        <f t="shared" si="1"/>
        <v>246849.01</v>
      </c>
      <c r="O8" s="41">
        <v>204353.33</v>
      </c>
      <c r="P8" s="41">
        <v>209941.54</v>
      </c>
      <c r="Q8" s="41">
        <v>394196.87</v>
      </c>
      <c r="R8" s="41">
        <f t="shared" si="1"/>
        <v>0</v>
      </c>
      <c r="S8" s="41">
        <f t="shared" si="1"/>
        <v>0</v>
      </c>
      <c r="T8" s="40">
        <f>SUM(H8:S8)</f>
        <v>2432206.77</v>
      </c>
      <c r="U8" s="41">
        <f>E8-T8</f>
        <v>505453.23</v>
      </c>
      <c r="V8" s="42">
        <f t="shared" si="0"/>
        <v>0.827940187087682</v>
      </c>
    </row>
    <row r="9" spans="1:22" s="48" customFormat="1" ht="29.25" customHeight="1">
      <c r="A9" s="60"/>
      <c r="B9" s="25" t="s">
        <v>2</v>
      </c>
      <c r="C9" s="41">
        <f>+C19+C27+C44</f>
        <v>0</v>
      </c>
      <c r="D9" s="41">
        <f>(D19+D27+D44)</f>
        <v>26471030</v>
      </c>
      <c r="E9" s="41">
        <f aca="true" t="shared" si="2" ref="E9:S9">(E19+E27+E44)</f>
        <v>33912057</v>
      </c>
      <c r="F9" s="41">
        <f t="shared" si="2"/>
        <v>29440118.55</v>
      </c>
      <c r="G9" s="41">
        <f t="shared" si="2"/>
        <v>656355.27</v>
      </c>
      <c r="H9" s="41">
        <f t="shared" si="2"/>
        <v>293916.53</v>
      </c>
      <c r="I9" s="41">
        <f t="shared" si="2"/>
        <v>1271854.7000000002</v>
      </c>
      <c r="J9" s="41">
        <f t="shared" si="2"/>
        <v>2311272.1100000003</v>
      </c>
      <c r="K9" s="41">
        <f t="shared" si="2"/>
        <v>1740655.42</v>
      </c>
      <c r="L9" s="41">
        <f t="shared" si="2"/>
        <v>2083405.18</v>
      </c>
      <c r="M9" s="41">
        <f t="shared" si="2"/>
        <v>2297173.14</v>
      </c>
      <c r="N9" s="41">
        <f t="shared" si="2"/>
        <v>2730175.2800000003</v>
      </c>
      <c r="O9" s="41">
        <f t="shared" si="2"/>
        <v>2205958.33</v>
      </c>
      <c r="P9" s="41">
        <f t="shared" si="2"/>
        <v>2928159.05</v>
      </c>
      <c r="Q9" s="41">
        <f t="shared" si="2"/>
        <v>1497958.81</v>
      </c>
      <c r="R9" s="41">
        <f t="shared" si="2"/>
        <v>0</v>
      </c>
      <c r="S9" s="41">
        <f t="shared" si="2"/>
        <v>0</v>
      </c>
      <c r="T9" s="40">
        <f>SUM(H9:S9)</f>
        <v>19360528.549999997</v>
      </c>
      <c r="U9" s="41">
        <f>E9-T9</f>
        <v>14551528.450000003</v>
      </c>
      <c r="V9" s="42">
        <f t="shared" si="0"/>
        <v>0.5709039870391819</v>
      </c>
    </row>
    <row r="10" spans="1:22" s="48" customFormat="1" ht="29.25" customHeight="1">
      <c r="A10" s="60"/>
      <c r="B10" s="25" t="s">
        <v>3</v>
      </c>
      <c r="C10" s="41">
        <f>+C20+C28</f>
        <v>0</v>
      </c>
      <c r="D10" s="41">
        <f>(D20+D28)</f>
        <v>57913</v>
      </c>
      <c r="E10" s="41">
        <f aca="true" t="shared" si="3" ref="E10:S10">(E20+E28)</f>
        <v>32275</v>
      </c>
      <c r="F10" s="41">
        <f t="shared" si="3"/>
        <v>30000</v>
      </c>
      <c r="G10" s="41">
        <f t="shared" si="3"/>
        <v>0</v>
      </c>
      <c r="H10" s="41">
        <f t="shared" si="3"/>
        <v>0</v>
      </c>
      <c r="I10" s="41">
        <f t="shared" si="3"/>
        <v>30000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3"/>
        <v>-4455.84</v>
      </c>
      <c r="O10" s="41">
        <f t="shared" si="3"/>
        <v>0</v>
      </c>
      <c r="P10" s="41">
        <f t="shared" si="3"/>
        <v>0</v>
      </c>
      <c r="Q10" s="41">
        <f t="shared" si="3"/>
        <v>0</v>
      </c>
      <c r="R10" s="41">
        <f t="shared" si="3"/>
        <v>0</v>
      </c>
      <c r="S10" s="41">
        <f t="shared" si="3"/>
        <v>0</v>
      </c>
      <c r="T10" s="40">
        <f>SUM(H10:S10)</f>
        <v>25544.16</v>
      </c>
      <c r="U10" s="41">
        <f>E10-T10</f>
        <v>6730.84</v>
      </c>
      <c r="V10" s="42">
        <f t="shared" si="0"/>
        <v>0.7914534469403564</v>
      </c>
    </row>
    <row r="11" spans="1:22" s="48" customFormat="1" ht="29.25" customHeight="1">
      <c r="A11" s="60"/>
      <c r="B11" s="25" t="s">
        <v>4</v>
      </c>
      <c r="C11" s="41">
        <f>+C21+C29+C37+C45</f>
        <v>0</v>
      </c>
      <c r="D11" s="41">
        <f>(D21+D29+D37+D45)</f>
        <v>0</v>
      </c>
      <c r="E11" s="41">
        <f aca="true" t="shared" si="4" ref="E11:S11">(E21+E29+E37+E45)</f>
        <v>5344137</v>
      </c>
      <c r="F11" s="41">
        <f t="shared" si="4"/>
        <v>4532470.890000001</v>
      </c>
      <c r="G11" s="41">
        <f t="shared" si="4"/>
        <v>0</v>
      </c>
      <c r="H11" s="41">
        <f t="shared" si="4"/>
        <v>0</v>
      </c>
      <c r="I11" s="41">
        <f t="shared" si="4"/>
        <v>10266</v>
      </c>
      <c r="J11" s="41">
        <f t="shared" si="4"/>
        <v>777254.83</v>
      </c>
      <c r="K11" s="41">
        <f t="shared" si="4"/>
        <v>295651.26</v>
      </c>
      <c r="L11" s="41">
        <f>(L21+L29+L37+L45)</f>
        <v>6389.6</v>
      </c>
      <c r="M11" s="41">
        <f t="shared" si="4"/>
        <v>0</v>
      </c>
      <c r="N11" s="41">
        <f t="shared" si="4"/>
        <v>11952</v>
      </c>
      <c r="O11" s="41">
        <f t="shared" si="4"/>
        <v>0</v>
      </c>
      <c r="P11" s="41">
        <f t="shared" si="4"/>
        <v>35946.55</v>
      </c>
      <c r="Q11" s="41">
        <f t="shared" si="4"/>
        <v>-10200</v>
      </c>
      <c r="R11" s="41">
        <f t="shared" si="4"/>
        <v>0</v>
      </c>
      <c r="S11" s="41">
        <f t="shared" si="4"/>
        <v>0</v>
      </c>
      <c r="T11" s="40">
        <f>SUM(H11:S11)</f>
        <v>1127260.24</v>
      </c>
      <c r="U11" s="41">
        <f>E11-T11</f>
        <v>4216876.76</v>
      </c>
      <c r="V11" s="42">
        <f t="shared" si="0"/>
        <v>0.21093400861542286</v>
      </c>
    </row>
    <row r="12" spans="1:22" s="48" customFormat="1" ht="24.75" customHeight="1">
      <c r="A12" s="61" t="s">
        <v>34</v>
      </c>
      <c r="B12" s="61"/>
      <c r="C12" s="49">
        <f>SUM(C7:C11)</f>
        <v>0</v>
      </c>
      <c r="D12" s="49">
        <f>SUM(D7:D11)</f>
        <v>64976551</v>
      </c>
      <c r="E12" s="49">
        <f>SUM(E7:E11)</f>
        <v>79697434</v>
      </c>
      <c r="F12" s="49">
        <f aca="true" t="shared" si="5" ref="F12:U12">SUM(F7:F11)</f>
        <v>74396177.98</v>
      </c>
      <c r="G12" s="49">
        <f t="shared" si="5"/>
        <v>656355.27</v>
      </c>
      <c r="H12" s="49">
        <f t="shared" si="5"/>
        <v>4650767.36</v>
      </c>
      <c r="I12" s="49">
        <f t="shared" si="5"/>
        <v>3748973.3300000005</v>
      </c>
      <c r="J12" s="49">
        <f t="shared" si="5"/>
        <v>6393699.0600000005</v>
      </c>
      <c r="K12" s="49">
        <f t="shared" si="5"/>
        <v>5202814.51</v>
      </c>
      <c r="L12" s="49">
        <f t="shared" si="5"/>
        <v>5314021.14</v>
      </c>
      <c r="M12" s="49">
        <f t="shared" si="5"/>
        <v>5536795.76</v>
      </c>
      <c r="N12" s="49">
        <f t="shared" si="5"/>
        <v>6147150.54</v>
      </c>
      <c r="O12" s="49">
        <f t="shared" si="5"/>
        <v>5420718.82</v>
      </c>
      <c r="P12" s="49">
        <f t="shared" si="5"/>
        <v>6172424.51</v>
      </c>
      <c r="Q12" s="49">
        <f t="shared" si="5"/>
        <v>4883416.16</v>
      </c>
      <c r="R12" s="49">
        <f t="shared" si="5"/>
        <v>0</v>
      </c>
      <c r="S12" s="49">
        <f t="shared" si="5"/>
        <v>0</v>
      </c>
      <c r="T12" s="49">
        <f t="shared" si="5"/>
        <v>53470781.18999999</v>
      </c>
      <c r="U12" s="49">
        <f t="shared" si="5"/>
        <v>26226652.810000002</v>
      </c>
      <c r="V12" s="43">
        <f t="shared" si="0"/>
        <v>0.670922243117639</v>
      </c>
    </row>
    <row r="15" spans="1:57" s="31" customFormat="1" ht="23.25" customHeight="1">
      <c r="A15" s="59" t="s">
        <v>9</v>
      </c>
      <c r="B15" s="59" t="s">
        <v>10</v>
      </c>
      <c r="C15" s="59" t="s">
        <v>6</v>
      </c>
      <c r="D15" s="57" t="s">
        <v>6</v>
      </c>
      <c r="E15" s="59" t="s">
        <v>7</v>
      </c>
      <c r="F15" s="59" t="s">
        <v>39</v>
      </c>
      <c r="G15" s="57" t="s">
        <v>35</v>
      </c>
      <c r="H15" s="54" t="s">
        <v>21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29" t="s">
        <v>24</v>
      </c>
      <c r="U15" s="29" t="s">
        <v>25</v>
      </c>
      <c r="V15" s="37" t="s">
        <v>26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31" customFormat="1" ht="23.25" customHeight="1">
      <c r="A16" s="57"/>
      <c r="B16" s="57"/>
      <c r="C16" s="57"/>
      <c r="D16" s="58"/>
      <c r="E16" s="57"/>
      <c r="F16" s="57"/>
      <c r="G16" s="58"/>
      <c r="H16" s="32" t="s">
        <v>11</v>
      </c>
      <c r="I16" s="32" t="s">
        <v>12</v>
      </c>
      <c r="J16" s="32" t="s">
        <v>13</v>
      </c>
      <c r="K16" s="32" t="s">
        <v>14</v>
      </c>
      <c r="L16" s="32" t="s">
        <v>15</v>
      </c>
      <c r="M16" s="32" t="s">
        <v>16</v>
      </c>
      <c r="N16" s="32" t="s">
        <v>17</v>
      </c>
      <c r="O16" s="32" t="s">
        <v>18</v>
      </c>
      <c r="P16" s="32" t="s">
        <v>19</v>
      </c>
      <c r="Q16" s="32" t="s">
        <v>36</v>
      </c>
      <c r="R16" s="32" t="s">
        <v>37</v>
      </c>
      <c r="S16" s="32" t="s">
        <v>38</v>
      </c>
      <c r="T16" s="29" t="s">
        <v>22</v>
      </c>
      <c r="U16" s="29" t="s">
        <v>22</v>
      </c>
      <c r="V16" s="37" t="s">
        <v>23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22" ht="27" customHeight="1">
      <c r="A17" s="60" t="s">
        <v>30</v>
      </c>
      <c r="B17" s="25" t="s">
        <v>0</v>
      </c>
      <c r="C17" s="22">
        <v>0</v>
      </c>
      <c r="D17" s="22">
        <v>35549620</v>
      </c>
      <c r="E17" s="22">
        <v>37471305</v>
      </c>
      <c r="F17" s="22">
        <v>37455928.54</v>
      </c>
      <c r="G17" s="22"/>
      <c r="H17" s="22">
        <v>4108405.67</v>
      </c>
      <c r="I17" s="22">
        <v>2193484.47</v>
      </c>
      <c r="J17" s="22">
        <v>3079186.98</v>
      </c>
      <c r="K17" s="22">
        <v>2928012.88</v>
      </c>
      <c r="L17" s="22">
        <v>3015775.36</v>
      </c>
      <c r="M17" s="22">
        <v>3027501.01</v>
      </c>
      <c r="N17" s="22">
        <v>3162630.09</v>
      </c>
      <c r="O17" s="22">
        <v>3010407.16</v>
      </c>
      <c r="P17" s="22">
        <v>2998377.37</v>
      </c>
      <c r="Q17" s="22">
        <v>3001460.48</v>
      </c>
      <c r="R17" s="22">
        <v>0</v>
      </c>
      <c r="S17" s="22">
        <v>0</v>
      </c>
      <c r="T17" s="22">
        <f>SUM(H17:S17)</f>
        <v>30525241.47</v>
      </c>
      <c r="U17" s="22">
        <f>E17-T17</f>
        <v>6946063.530000001</v>
      </c>
      <c r="V17" s="42">
        <f aca="true" t="shared" si="6" ref="V17:V22">(T17*100)/E17/100</f>
        <v>0.8146297939183063</v>
      </c>
    </row>
    <row r="18" spans="1:22" ht="27" customHeight="1">
      <c r="A18" s="60"/>
      <c r="B18" s="25" t="s">
        <v>1</v>
      </c>
      <c r="C18" s="22">
        <v>0</v>
      </c>
      <c r="D18" s="22">
        <v>2897988</v>
      </c>
      <c r="E18" s="22">
        <v>2937660</v>
      </c>
      <c r="F18" s="22">
        <v>2937660</v>
      </c>
      <c r="G18" s="22"/>
      <c r="H18" s="22">
        <v>248445.16</v>
      </c>
      <c r="I18" s="22">
        <v>243368.16</v>
      </c>
      <c r="J18" s="22">
        <v>225985.14</v>
      </c>
      <c r="K18" s="22">
        <v>238494.95</v>
      </c>
      <c r="L18" s="22">
        <v>208451</v>
      </c>
      <c r="M18" s="22">
        <v>212121.61</v>
      </c>
      <c r="N18" s="22">
        <v>246849.01</v>
      </c>
      <c r="O18" s="22">
        <v>204353.33</v>
      </c>
      <c r="P18" s="22">
        <v>209941.54</v>
      </c>
      <c r="Q18" s="22">
        <v>394196.87</v>
      </c>
      <c r="R18" s="22">
        <v>0</v>
      </c>
      <c r="S18" s="22">
        <v>0</v>
      </c>
      <c r="T18" s="22">
        <f>SUM(H18:S18)</f>
        <v>2432206.77</v>
      </c>
      <c r="U18" s="22">
        <f>E18-T18</f>
        <v>505453.23</v>
      </c>
      <c r="V18" s="42">
        <f t="shared" si="6"/>
        <v>0.827940187087682</v>
      </c>
    </row>
    <row r="19" spans="1:22" ht="27" customHeight="1">
      <c r="A19" s="60"/>
      <c r="B19" s="25" t="s">
        <v>2</v>
      </c>
      <c r="C19" s="22">
        <v>0</v>
      </c>
      <c r="D19" s="22">
        <v>18837130</v>
      </c>
      <c r="E19" s="22">
        <v>18304411</v>
      </c>
      <c r="F19" s="22">
        <v>15415673.62</v>
      </c>
      <c r="G19" s="22"/>
      <c r="H19" s="22">
        <v>287916.53</v>
      </c>
      <c r="I19" s="22">
        <v>656699.28</v>
      </c>
      <c r="J19" s="22">
        <v>1052308.73</v>
      </c>
      <c r="K19" s="22">
        <v>775012.05</v>
      </c>
      <c r="L19" s="22">
        <v>1180515.5</v>
      </c>
      <c r="M19" s="22">
        <v>1366803.25</v>
      </c>
      <c r="N19" s="22">
        <v>1219630.93</v>
      </c>
      <c r="O19" s="22">
        <v>1377112.36</v>
      </c>
      <c r="P19" s="22">
        <v>1556301.52</v>
      </c>
      <c r="Q19" s="22">
        <v>1030416.92</v>
      </c>
      <c r="R19" s="22">
        <v>0</v>
      </c>
      <c r="S19" s="22">
        <v>0</v>
      </c>
      <c r="T19" s="22">
        <f>SUM(H19:S19)</f>
        <v>10502717.07</v>
      </c>
      <c r="U19" s="22">
        <f>E19-T19</f>
        <v>7801693.93</v>
      </c>
      <c r="V19" s="42">
        <f t="shared" si="6"/>
        <v>0.5737806624862172</v>
      </c>
    </row>
    <row r="20" spans="1:22" ht="27" customHeight="1">
      <c r="A20" s="60"/>
      <c r="B20" s="25" t="s">
        <v>3</v>
      </c>
      <c r="C20" s="22">
        <v>0</v>
      </c>
      <c r="D20" s="22">
        <v>26000</v>
      </c>
      <c r="E20" s="22">
        <v>30000</v>
      </c>
      <c r="F20" s="22">
        <v>30000</v>
      </c>
      <c r="G20" s="22"/>
      <c r="H20" s="22">
        <v>0</v>
      </c>
      <c r="I20" s="22">
        <v>30000</v>
      </c>
      <c r="J20" s="22">
        <v>0</v>
      </c>
      <c r="K20" s="22">
        <v>0</v>
      </c>
      <c r="L20" s="22">
        <v>0</v>
      </c>
      <c r="M20" s="22">
        <v>0</v>
      </c>
      <c r="N20" s="22">
        <v>-4455.84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25544.16</v>
      </c>
      <c r="U20" s="22">
        <f>E20-T20</f>
        <v>4455.84</v>
      </c>
      <c r="V20" s="42">
        <f t="shared" si="6"/>
        <v>0.851472</v>
      </c>
    </row>
    <row r="21" spans="1:22" ht="27" customHeight="1">
      <c r="A21" s="60"/>
      <c r="B21" s="25" t="s">
        <v>4</v>
      </c>
      <c r="C21" s="22">
        <v>0</v>
      </c>
      <c r="D21" s="22">
        <v>0</v>
      </c>
      <c r="E21" s="22">
        <v>3350450</v>
      </c>
      <c r="F21" s="22">
        <v>3003915.93</v>
      </c>
      <c r="G21" s="22"/>
      <c r="H21" s="22">
        <v>0</v>
      </c>
      <c r="I21" s="22">
        <v>0</v>
      </c>
      <c r="J21" s="22">
        <v>777254.83</v>
      </c>
      <c r="K21" s="22">
        <v>0</v>
      </c>
      <c r="L21" s="22">
        <v>0</v>
      </c>
      <c r="M21" s="22">
        <v>0</v>
      </c>
      <c r="N21" s="22">
        <v>11952</v>
      </c>
      <c r="O21" s="22">
        <v>0</v>
      </c>
      <c r="P21" s="22">
        <v>31998.55</v>
      </c>
      <c r="Q21" s="22">
        <v>-10200</v>
      </c>
      <c r="R21" s="22">
        <v>0</v>
      </c>
      <c r="S21" s="22">
        <v>0</v>
      </c>
      <c r="T21" s="22">
        <f>SUM(H21:S21)</f>
        <v>811005.38</v>
      </c>
      <c r="U21" s="22">
        <f>E21-T21</f>
        <v>2539444.62</v>
      </c>
      <c r="V21" s="42">
        <f t="shared" si="6"/>
        <v>0.24205864286886836</v>
      </c>
    </row>
    <row r="22" spans="1:22" s="48" customFormat="1" ht="24.75" customHeight="1">
      <c r="A22" s="62" t="s">
        <v>20</v>
      </c>
      <c r="B22" s="62"/>
      <c r="C22" s="51">
        <v>0</v>
      </c>
      <c r="D22" s="50">
        <f>SUM(D17:D21)</f>
        <v>57310738</v>
      </c>
      <c r="E22" s="50">
        <f>SUM(E17:E21)</f>
        <v>62093826</v>
      </c>
      <c r="F22" s="50">
        <f aca="true" t="shared" si="7" ref="F22:T22">SUM(F17:F21)</f>
        <v>58843178.089999996</v>
      </c>
      <c r="G22" s="50">
        <f t="shared" si="7"/>
        <v>0</v>
      </c>
      <c r="H22" s="50">
        <f t="shared" si="7"/>
        <v>4644767.36</v>
      </c>
      <c r="I22" s="50">
        <f t="shared" si="7"/>
        <v>3123551.91</v>
      </c>
      <c r="J22" s="50">
        <f t="shared" si="7"/>
        <v>5134735.68</v>
      </c>
      <c r="K22" s="50">
        <f t="shared" si="7"/>
        <v>3941519.88</v>
      </c>
      <c r="L22" s="50">
        <f t="shared" si="7"/>
        <v>4404741.859999999</v>
      </c>
      <c r="M22" s="50">
        <f t="shared" si="7"/>
        <v>4606425.869999999</v>
      </c>
      <c r="N22" s="50">
        <f t="shared" si="7"/>
        <v>4636606.1899999995</v>
      </c>
      <c r="O22" s="50">
        <f t="shared" si="7"/>
        <v>4591872.850000001</v>
      </c>
      <c r="P22" s="50">
        <f t="shared" si="7"/>
        <v>4796618.9799999995</v>
      </c>
      <c r="Q22" s="50">
        <f t="shared" si="7"/>
        <v>4415874.2700000005</v>
      </c>
      <c r="R22" s="50">
        <f t="shared" si="7"/>
        <v>0</v>
      </c>
      <c r="S22" s="50">
        <f t="shared" si="7"/>
        <v>0</v>
      </c>
      <c r="T22" s="50">
        <f t="shared" si="7"/>
        <v>44296714.85</v>
      </c>
      <c r="U22" s="50">
        <f>SUM(U17:U21)</f>
        <v>17797111.150000002</v>
      </c>
      <c r="V22" s="43">
        <f t="shared" si="6"/>
        <v>0.7133835632869523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4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4"/>
    </row>
    <row r="25" spans="1:57" s="31" customFormat="1" ht="23.25" customHeight="1">
      <c r="A25" s="59" t="s">
        <v>9</v>
      </c>
      <c r="B25" s="59" t="s">
        <v>10</v>
      </c>
      <c r="C25" s="59" t="s">
        <v>6</v>
      </c>
      <c r="D25" s="57" t="s">
        <v>6</v>
      </c>
      <c r="E25" s="59" t="s">
        <v>7</v>
      </c>
      <c r="F25" s="59" t="s">
        <v>39</v>
      </c>
      <c r="G25" s="57" t="s">
        <v>35</v>
      </c>
      <c r="H25" s="54" t="s">
        <v>21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9" t="s">
        <v>24</v>
      </c>
      <c r="U25" s="29" t="s">
        <v>25</v>
      </c>
      <c r="V25" s="37" t="s">
        <v>26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1" customFormat="1" ht="23.25" customHeight="1">
      <c r="A26" s="57"/>
      <c r="B26" s="57"/>
      <c r="C26" s="57"/>
      <c r="D26" s="58"/>
      <c r="E26" s="57"/>
      <c r="F26" s="57"/>
      <c r="G26" s="58"/>
      <c r="H26" s="32" t="s">
        <v>11</v>
      </c>
      <c r="I26" s="32" t="s">
        <v>12</v>
      </c>
      <c r="J26" s="32" t="s">
        <v>13</v>
      </c>
      <c r="K26" s="32" t="s">
        <v>14</v>
      </c>
      <c r="L26" s="32" t="s">
        <v>15</v>
      </c>
      <c r="M26" s="32" t="s">
        <v>16</v>
      </c>
      <c r="N26" s="32" t="s">
        <v>17</v>
      </c>
      <c r="O26" s="32" t="s">
        <v>18</v>
      </c>
      <c r="P26" s="32" t="s">
        <v>19</v>
      </c>
      <c r="Q26" s="32" t="s">
        <v>36</v>
      </c>
      <c r="R26" s="32" t="s">
        <v>37</v>
      </c>
      <c r="S26" s="32" t="s">
        <v>38</v>
      </c>
      <c r="T26" s="29" t="s">
        <v>22</v>
      </c>
      <c r="U26" s="29" t="s">
        <v>22</v>
      </c>
      <c r="V26" s="37" t="s">
        <v>23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22" ht="27" customHeight="1">
      <c r="A27" s="63" t="s">
        <v>31</v>
      </c>
      <c r="B27" s="25" t="s">
        <v>2</v>
      </c>
      <c r="C27" s="22">
        <v>0</v>
      </c>
      <c r="D27" s="22">
        <v>7633900</v>
      </c>
      <c r="E27" s="22">
        <v>6359105</v>
      </c>
      <c r="F27" s="22">
        <v>5710881.4</v>
      </c>
      <c r="G27" s="22"/>
      <c r="H27" s="22">
        <v>6000</v>
      </c>
      <c r="I27" s="22">
        <v>615155.42</v>
      </c>
      <c r="J27" s="22">
        <v>679856.58</v>
      </c>
      <c r="K27" s="22">
        <v>507524.64</v>
      </c>
      <c r="L27" s="22">
        <v>438109.52</v>
      </c>
      <c r="M27" s="22">
        <v>349655.46</v>
      </c>
      <c r="N27" s="22">
        <v>401720.4</v>
      </c>
      <c r="O27" s="22">
        <v>452113.51</v>
      </c>
      <c r="P27" s="22">
        <v>440312.81</v>
      </c>
      <c r="Q27" s="22">
        <v>467541.89</v>
      </c>
      <c r="R27" s="22">
        <v>0</v>
      </c>
      <c r="S27" s="22">
        <v>0</v>
      </c>
      <c r="T27" s="22">
        <f>SUM(H27:S27)</f>
        <v>4357990.23</v>
      </c>
      <c r="U27" s="22">
        <f>E27-T27</f>
        <v>2001114.7699999996</v>
      </c>
      <c r="V27" s="42">
        <f>(T27*100)/E27/100</f>
        <v>0.6853150293948599</v>
      </c>
    </row>
    <row r="28" spans="1:22" ht="27" customHeight="1">
      <c r="A28" s="64"/>
      <c r="B28" s="25" t="s">
        <v>3</v>
      </c>
      <c r="C28" s="22">
        <v>0</v>
      </c>
      <c r="D28" s="22">
        <v>31913</v>
      </c>
      <c r="E28" s="22">
        <v>2275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>SUM(H28:S28)</f>
        <v>0</v>
      </c>
      <c r="U28" s="22">
        <f>E28-T28</f>
        <v>2275</v>
      </c>
      <c r="V28" s="42">
        <f>(T28*100)/E28/100</f>
        <v>0</v>
      </c>
    </row>
    <row r="29" spans="1:22" ht="27" customHeight="1">
      <c r="A29" s="64"/>
      <c r="B29" s="25" t="s">
        <v>4</v>
      </c>
      <c r="C29" s="22">
        <v>0</v>
      </c>
      <c r="D29" s="22">
        <v>0</v>
      </c>
      <c r="E29" s="22">
        <v>1638620</v>
      </c>
      <c r="F29" s="22">
        <v>1318557.96</v>
      </c>
      <c r="G29" s="22"/>
      <c r="H29" s="22">
        <v>0</v>
      </c>
      <c r="I29" s="22">
        <v>10266</v>
      </c>
      <c r="J29" s="22">
        <v>0</v>
      </c>
      <c r="K29" s="22">
        <v>85654.26</v>
      </c>
      <c r="L29" s="22">
        <v>6389.6</v>
      </c>
      <c r="M29" s="22">
        <v>0</v>
      </c>
      <c r="N29" s="22">
        <v>0</v>
      </c>
      <c r="O29" s="22">
        <v>0</v>
      </c>
      <c r="P29" s="22">
        <v>3948</v>
      </c>
      <c r="Q29" s="22">
        <v>0</v>
      </c>
      <c r="R29" s="22">
        <v>0</v>
      </c>
      <c r="S29" s="22">
        <v>0</v>
      </c>
      <c r="T29" s="22">
        <f>SUM(H29:S29)</f>
        <v>106257.86</v>
      </c>
      <c r="U29" s="22">
        <f>E29-T29</f>
        <v>1532362.14</v>
      </c>
      <c r="V29" s="42">
        <f>(T29*100)/E29/100</f>
        <v>0.06484594353785503</v>
      </c>
    </row>
    <row r="30" spans="1:22" s="48" customFormat="1" ht="28.5" customHeight="1">
      <c r="A30" s="62" t="s">
        <v>27</v>
      </c>
      <c r="B30" s="62"/>
      <c r="C30" s="41">
        <v>0</v>
      </c>
      <c r="D30" s="50">
        <f>SUM(D27:D29)</f>
        <v>7665813</v>
      </c>
      <c r="E30" s="50">
        <f>SUM(E27:E29)</f>
        <v>8000000</v>
      </c>
      <c r="F30" s="50">
        <f aca="true" t="shared" si="8" ref="F30:U30">SUM(F27:F29)</f>
        <v>7029439.36</v>
      </c>
      <c r="G30" s="50">
        <f t="shared" si="8"/>
        <v>0</v>
      </c>
      <c r="H30" s="50">
        <f t="shared" si="8"/>
        <v>6000</v>
      </c>
      <c r="I30" s="50">
        <f t="shared" si="8"/>
        <v>625421.42</v>
      </c>
      <c r="J30" s="50">
        <f t="shared" si="8"/>
        <v>679856.58</v>
      </c>
      <c r="K30" s="50">
        <f t="shared" si="8"/>
        <v>593178.9</v>
      </c>
      <c r="L30" s="50">
        <f t="shared" si="8"/>
        <v>444499.12</v>
      </c>
      <c r="M30" s="50">
        <f t="shared" si="8"/>
        <v>349655.46</v>
      </c>
      <c r="N30" s="50">
        <f t="shared" si="8"/>
        <v>401720.4</v>
      </c>
      <c r="O30" s="50">
        <f t="shared" si="8"/>
        <v>452113.51</v>
      </c>
      <c r="P30" s="50">
        <f t="shared" si="8"/>
        <v>444260.81</v>
      </c>
      <c r="Q30" s="50">
        <f t="shared" si="8"/>
        <v>467541.89</v>
      </c>
      <c r="R30" s="50">
        <f t="shared" si="8"/>
        <v>0</v>
      </c>
      <c r="S30" s="50">
        <f t="shared" si="8"/>
        <v>0</v>
      </c>
      <c r="T30" s="50">
        <f t="shared" si="8"/>
        <v>4464248.090000001</v>
      </c>
      <c r="U30" s="50">
        <f t="shared" si="8"/>
        <v>3535751.909999999</v>
      </c>
      <c r="V30" s="43">
        <f>SUM(V27:V29)</f>
        <v>0.7501609729327149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5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5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5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5"/>
    </row>
    <row r="35" spans="1:57" s="31" customFormat="1" ht="23.25" customHeight="1">
      <c r="A35" s="59" t="s">
        <v>9</v>
      </c>
      <c r="B35" s="59" t="s">
        <v>10</v>
      </c>
      <c r="C35" s="59" t="s">
        <v>6</v>
      </c>
      <c r="D35" s="57" t="s">
        <v>6</v>
      </c>
      <c r="E35" s="59" t="s">
        <v>7</v>
      </c>
      <c r="F35" s="59" t="s">
        <v>39</v>
      </c>
      <c r="G35" s="57" t="s">
        <v>35</v>
      </c>
      <c r="H35" s="54" t="s">
        <v>21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29" t="s">
        <v>24</v>
      </c>
      <c r="U35" s="29" t="s">
        <v>25</v>
      </c>
      <c r="V35" s="37" t="s">
        <v>26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1" customFormat="1" ht="23.25" customHeight="1">
      <c r="A36" s="57"/>
      <c r="B36" s="57"/>
      <c r="C36" s="57"/>
      <c r="D36" s="58"/>
      <c r="E36" s="57"/>
      <c r="F36" s="57"/>
      <c r="G36" s="58"/>
      <c r="H36" s="32" t="s">
        <v>11</v>
      </c>
      <c r="I36" s="32" t="s">
        <v>12</v>
      </c>
      <c r="J36" s="32" t="s">
        <v>13</v>
      </c>
      <c r="K36" s="32" t="s">
        <v>14</v>
      </c>
      <c r="L36" s="32" t="s">
        <v>15</v>
      </c>
      <c r="M36" s="32" t="s">
        <v>16</v>
      </c>
      <c r="N36" s="32" t="s">
        <v>17</v>
      </c>
      <c r="O36" s="32" t="s">
        <v>18</v>
      </c>
      <c r="P36" s="32" t="s">
        <v>19</v>
      </c>
      <c r="Q36" s="36" t="s">
        <v>36</v>
      </c>
      <c r="R36" s="36" t="s">
        <v>37</v>
      </c>
      <c r="S36" s="36" t="s">
        <v>38</v>
      </c>
      <c r="T36" s="29" t="s">
        <v>22</v>
      </c>
      <c r="U36" s="29" t="s">
        <v>22</v>
      </c>
      <c r="V36" s="37" t="s">
        <v>23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355067</v>
      </c>
      <c r="F37" s="22">
        <v>209997</v>
      </c>
      <c r="G37" s="22">
        <v>0</v>
      </c>
      <c r="H37" s="22">
        <v>0</v>
      </c>
      <c r="I37" s="22">
        <v>0</v>
      </c>
      <c r="J37" s="22">
        <v>0</v>
      </c>
      <c r="K37" s="22">
        <v>209997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209997</v>
      </c>
      <c r="U37" s="22">
        <f>E37-T37</f>
        <v>145070</v>
      </c>
      <c r="V37" s="42">
        <f>(T37*100)/E37/100</f>
        <v>0.5914292232170266</v>
      </c>
    </row>
    <row r="38" spans="1:22" s="52" customFormat="1" ht="28.5" customHeight="1">
      <c r="A38" s="62" t="s">
        <v>28</v>
      </c>
      <c r="B38" s="62"/>
      <c r="C38" s="51">
        <v>0</v>
      </c>
      <c r="D38" s="51"/>
      <c r="E38" s="50">
        <f>SUM(E37)</f>
        <v>355067</v>
      </c>
      <c r="F38" s="50">
        <f aca="true" t="shared" si="9" ref="F38:V38">SUM(F37)</f>
        <v>209997</v>
      </c>
      <c r="G38" s="50">
        <f t="shared" si="9"/>
        <v>0</v>
      </c>
      <c r="H38" s="50">
        <f t="shared" si="9"/>
        <v>0</v>
      </c>
      <c r="I38" s="50">
        <f t="shared" si="9"/>
        <v>0</v>
      </c>
      <c r="J38" s="50">
        <f t="shared" si="9"/>
        <v>0</v>
      </c>
      <c r="K38" s="50">
        <f t="shared" si="9"/>
        <v>209997</v>
      </c>
      <c r="L38" s="50">
        <f t="shared" si="9"/>
        <v>0</v>
      </c>
      <c r="M38" s="50">
        <f t="shared" si="9"/>
        <v>0</v>
      </c>
      <c r="N38" s="50">
        <f t="shared" si="9"/>
        <v>0</v>
      </c>
      <c r="O38" s="50">
        <f t="shared" si="9"/>
        <v>0</v>
      </c>
      <c r="P38" s="50">
        <f t="shared" si="9"/>
        <v>0</v>
      </c>
      <c r="Q38" s="50">
        <f t="shared" si="9"/>
        <v>0</v>
      </c>
      <c r="R38" s="50">
        <f t="shared" si="9"/>
        <v>0</v>
      </c>
      <c r="S38" s="50">
        <f t="shared" si="9"/>
        <v>0</v>
      </c>
      <c r="T38" s="50">
        <f t="shared" si="9"/>
        <v>209997</v>
      </c>
      <c r="U38" s="50">
        <f t="shared" si="9"/>
        <v>145070</v>
      </c>
      <c r="V38" s="43">
        <f t="shared" si="9"/>
        <v>0.5914292232170266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5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5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5"/>
    </row>
    <row r="42" spans="1:57" s="31" customFormat="1" ht="23.25" customHeight="1">
      <c r="A42" s="59" t="s">
        <v>9</v>
      </c>
      <c r="B42" s="59" t="s">
        <v>10</v>
      </c>
      <c r="C42" s="59" t="s">
        <v>6</v>
      </c>
      <c r="D42" s="57" t="s">
        <v>6</v>
      </c>
      <c r="E42" s="59" t="s">
        <v>7</v>
      </c>
      <c r="F42" s="59" t="s">
        <v>39</v>
      </c>
      <c r="G42" s="57" t="s">
        <v>35</v>
      </c>
      <c r="H42" s="54" t="s">
        <v>21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29" t="s">
        <v>24</v>
      </c>
      <c r="U42" s="29" t="s">
        <v>25</v>
      </c>
      <c r="V42" s="37" t="s">
        <v>26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s="31" customFormat="1" ht="23.25" customHeight="1">
      <c r="A43" s="57"/>
      <c r="B43" s="57"/>
      <c r="C43" s="57"/>
      <c r="D43" s="58"/>
      <c r="E43" s="57"/>
      <c r="F43" s="57"/>
      <c r="G43" s="58"/>
      <c r="H43" s="32" t="s">
        <v>11</v>
      </c>
      <c r="I43" s="32" t="s">
        <v>12</v>
      </c>
      <c r="J43" s="32" t="s">
        <v>13</v>
      </c>
      <c r="K43" s="32" t="s">
        <v>14</v>
      </c>
      <c r="L43" s="32" t="s">
        <v>15</v>
      </c>
      <c r="M43" s="32" t="s">
        <v>16</v>
      </c>
      <c r="N43" s="32" t="s">
        <v>17</v>
      </c>
      <c r="O43" s="32" t="s">
        <v>18</v>
      </c>
      <c r="P43" s="32" t="s">
        <v>19</v>
      </c>
      <c r="Q43" s="36" t="s">
        <v>36</v>
      </c>
      <c r="R43" s="36" t="s">
        <v>37</v>
      </c>
      <c r="S43" s="36" t="s">
        <v>38</v>
      </c>
      <c r="T43" s="29" t="s">
        <v>22</v>
      </c>
      <c r="U43" s="29" t="s">
        <v>22</v>
      </c>
      <c r="V43" s="37" t="s">
        <v>23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22" ht="27" customHeight="1">
      <c r="A44" s="66" t="s">
        <v>32</v>
      </c>
      <c r="B44" s="25" t="s">
        <v>2</v>
      </c>
      <c r="C44" s="22">
        <v>0</v>
      </c>
      <c r="D44" s="22">
        <v>0</v>
      </c>
      <c r="E44" s="22">
        <v>9248541</v>
      </c>
      <c r="F44" s="22">
        <v>8313563.53</v>
      </c>
      <c r="G44" s="22">
        <v>656355.27</v>
      </c>
      <c r="H44" s="22">
        <v>0</v>
      </c>
      <c r="I44" s="22">
        <v>0</v>
      </c>
      <c r="J44" s="22">
        <v>579106.8</v>
      </c>
      <c r="K44" s="22">
        <v>458118.73</v>
      </c>
      <c r="L44" s="22">
        <v>464780.16</v>
      </c>
      <c r="M44" s="22">
        <v>580714.43</v>
      </c>
      <c r="N44" s="22">
        <v>1108823.95</v>
      </c>
      <c r="O44" s="22">
        <v>376732.46</v>
      </c>
      <c r="P44" s="22">
        <v>931544.72</v>
      </c>
      <c r="Q44" s="22">
        <v>0</v>
      </c>
      <c r="R44" s="22">
        <v>0</v>
      </c>
      <c r="S44" s="22">
        <v>0</v>
      </c>
      <c r="T44" s="22">
        <f>SUM(H44:S44)</f>
        <v>4499821.25</v>
      </c>
      <c r="U44" s="22">
        <f>E44-T44</f>
        <v>4748719.75</v>
      </c>
      <c r="V44" s="42">
        <f>(T44*100)/E44/100</f>
        <v>0.4865439046007365</v>
      </c>
    </row>
    <row r="45" spans="1:22" ht="27" customHeight="1">
      <c r="A45" s="67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53" t="e">
        <f>(T45*100)/E45</f>
        <v>#DIV/0!</v>
      </c>
    </row>
    <row r="46" spans="1:22" s="48" customFormat="1" ht="27.75" customHeight="1">
      <c r="A46" s="62" t="s">
        <v>29</v>
      </c>
      <c r="B46" s="62"/>
      <c r="C46" s="41">
        <v>0</v>
      </c>
      <c r="D46" s="41">
        <f>SUM(D44:D45)</f>
        <v>0</v>
      </c>
      <c r="E46" s="50">
        <f>SUM(E44:E45)</f>
        <v>9248541</v>
      </c>
      <c r="F46" s="50">
        <f aca="true" t="shared" si="10" ref="F46:U46">SUM(F44:F45)</f>
        <v>8313563.53</v>
      </c>
      <c r="G46" s="50">
        <f t="shared" si="10"/>
        <v>656355.27</v>
      </c>
      <c r="H46" s="50">
        <f t="shared" si="10"/>
        <v>0</v>
      </c>
      <c r="I46" s="50">
        <f t="shared" si="10"/>
        <v>0</v>
      </c>
      <c r="J46" s="50">
        <f t="shared" si="10"/>
        <v>579106.8</v>
      </c>
      <c r="K46" s="50">
        <f t="shared" si="10"/>
        <v>458118.73</v>
      </c>
      <c r="L46" s="50">
        <f t="shared" si="10"/>
        <v>464780.16</v>
      </c>
      <c r="M46" s="50">
        <f t="shared" si="10"/>
        <v>580714.43</v>
      </c>
      <c r="N46" s="50">
        <f t="shared" si="10"/>
        <v>1108823.95</v>
      </c>
      <c r="O46" s="50">
        <f t="shared" si="10"/>
        <v>376732.46</v>
      </c>
      <c r="P46" s="50">
        <f t="shared" si="10"/>
        <v>931544.72</v>
      </c>
      <c r="Q46" s="50">
        <f t="shared" si="10"/>
        <v>0</v>
      </c>
      <c r="R46" s="50">
        <f t="shared" si="10"/>
        <v>0</v>
      </c>
      <c r="S46" s="50">
        <f t="shared" si="10"/>
        <v>0</v>
      </c>
      <c r="T46" s="50">
        <f t="shared" si="10"/>
        <v>4499821.25</v>
      </c>
      <c r="U46" s="50">
        <f t="shared" si="10"/>
        <v>4748719.75</v>
      </c>
      <c r="V46" s="43">
        <f>(T46*100)/E46/100</f>
        <v>0.4865439046007365</v>
      </c>
    </row>
    <row r="56" ht="12.75">
      <c r="V56" s="46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73" t="s">
        <v>9</v>
      </c>
      <c r="B3" s="72" t="s">
        <v>10</v>
      </c>
      <c r="C3" s="73" t="s">
        <v>6</v>
      </c>
      <c r="D3" s="73" t="s">
        <v>7</v>
      </c>
      <c r="E3" s="73" t="s">
        <v>8</v>
      </c>
      <c r="F3" s="72" t="s">
        <v>21</v>
      </c>
      <c r="G3" s="72"/>
      <c r="H3" s="72"/>
      <c r="I3" s="72"/>
      <c r="J3" s="72"/>
      <c r="K3" s="72"/>
      <c r="L3" s="72"/>
      <c r="M3" s="72"/>
      <c r="N3" s="72"/>
      <c r="O3" s="9" t="s">
        <v>24</v>
      </c>
      <c r="P3" s="9" t="s">
        <v>25</v>
      </c>
      <c r="Q3" s="9" t="s">
        <v>26</v>
      </c>
    </row>
    <row r="4" spans="1:17" ht="12.75">
      <c r="A4" s="73"/>
      <c r="B4" s="72"/>
      <c r="C4" s="73"/>
      <c r="D4" s="73"/>
      <c r="E4" s="7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7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3" t="e">
        <f>O5/$D$5</f>
        <v>#DIV/0!</v>
      </c>
    </row>
    <row r="6" spans="1:17" ht="27" customHeight="1">
      <c r="A6" s="7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3" t="e">
        <f>O6/$D$5</f>
        <v>#DIV/0!</v>
      </c>
    </row>
    <row r="7" spans="1:17" ht="27" customHeight="1">
      <c r="A7" s="7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3" t="e">
        <f>O7/$D$5</f>
        <v>#DIV/0!</v>
      </c>
    </row>
    <row r="8" spans="1:17" ht="27" customHeight="1">
      <c r="A8" s="7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3" t="e">
        <f>O8/$D$5</f>
        <v>#DIV/0!</v>
      </c>
    </row>
    <row r="9" spans="1:17" ht="27" customHeight="1">
      <c r="A9" s="7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3" t="e">
        <f>O9/$D$5</f>
        <v>#DIV/0!</v>
      </c>
    </row>
    <row r="10" spans="1:17" ht="12.75">
      <c r="A10" s="70" t="s">
        <v>34</v>
      </c>
      <c r="B10" s="7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5" t="e">
        <f>O10/$D$10</f>
        <v>#DIV/0!</v>
      </c>
    </row>
    <row r="16" spans="1:17" ht="12.75">
      <c r="A16" s="69" t="s">
        <v>9</v>
      </c>
      <c r="B16" s="68" t="s">
        <v>10</v>
      </c>
      <c r="C16" s="69" t="s">
        <v>6</v>
      </c>
      <c r="D16" s="69" t="s">
        <v>7</v>
      </c>
      <c r="E16" s="69" t="s">
        <v>8</v>
      </c>
      <c r="F16" s="68" t="s">
        <v>21</v>
      </c>
      <c r="G16" s="68"/>
      <c r="H16" s="68"/>
      <c r="I16" s="68"/>
      <c r="J16" s="68"/>
      <c r="K16" s="68"/>
      <c r="L16" s="68"/>
      <c r="M16" s="68"/>
      <c r="N16" s="68"/>
      <c r="O16" s="6" t="s">
        <v>24</v>
      </c>
      <c r="P16" s="6" t="s">
        <v>25</v>
      </c>
      <c r="Q16" s="6" t="s">
        <v>26</v>
      </c>
    </row>
    <row r="17" spans="1:17" ht="12.75">
      <c r="A17" s="69"/>
      <c r="B17" s="68"/>
      <c r="C17" s="69"/>
      <c r="D17" s="69"/>
      <c r="E17" s="6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7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3" t="e">
        <f aca="true" t="shared" si="5" ref="Q18:Q23">O18/$D$10</f>
        <v>#DIV/0!</v>
      </c>
    </row>
    <row r="19" spans="1:17" ht="27" customHeight="1">
      <c r="A19" s="7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3" t="e">
        <f t="shared" si="5"/>
        <v>#DIV/0!</v>
      </c>
    </row>
    <row r="20" spans="1:17" ht="27" customHeight="1">
      <c r="A20" s="7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3" t="e">
        <f t="shared" si="5"/>
        <v>#DIV/0!</v>
      </c>
    </row>
    <row r="21" spans="1:17" ht="27" customHeight="1">
      <c r="A21" s="7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3" t="e">
        <f t="shared" si="5"/>
        <v>#DIV/0!</v>
      </c>
    </row>
    <row r="22" spans="1:17" ht="27" customHeight="1">
      <c r="A22" s="7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3" t="e">
        <f t="shared" si="5"/>
        <v>#DIV/0!</v>
      </c>
    </row>
    <row r="23" spans="1:17" ht="12.75">
      <c r="A23" s="70" t="s">
        <v>20</v>
      </c>
      <c r="B23" s="7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5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69" t="s">
        <v>9</v>
      </c>
      <c r="B28" s="68" t="s">
        <v>10</v>
      </c>
      <c r="C28" s="69" t="s">
        <v>6</v>
      </c>
      <c r="D28" s="69" t="s">
        <v>7</v>
      </c>
      <c r="E28" s="69" t="s">
        <v>8</v>
      </c>
      <c r="F28" s="68" t="s">
        <v>21</v>
      </c>
      <c r="G28" s="68"/>
      <c r="H28" s="68"/>
      <c r="I28" s="68"/>
      <c r="J28" s="68"/>
      <c r="K28" s="68"/>
      <c r="L28" s="68"/>
      <c r="M28" s="68"/>
      <c r="N28" s="68"/>
      <c r="O28" s="6" t="s">
        <v>24</v>
      </c>
      <c r="P28" s="6" t="s">
        <v>25</v>
      </c>
      <c r="Q28" s="6" t="s">
        <v>26</v>
      </c>
    </row>
    <row r="29" spans="1:17" ht="12.75">
      <c r="A29" s="69"/>
      <c r="B29" s="68"/>
      <c r="C29" s="69"/>
      <c r="D29" s="69"/>
      <c r="E29" s="6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7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3" t="e">
        <f>O30/$D$10</f>
        <v>#DIV/0!</v>
      </c>
    </row>
    <row r="31" spans="1:17" ht="27" customHeight="1">
      <c r="A31" s="7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3" t="e">
        <f>O31/$D$10</f>
        <v>#DIV/0!</v>
      </c>
    </row>
    <row r="32" spans="1:17" ht="27" customHeight="1">
      <c r="A32" s="7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3" t="e">
        <f>O32/$D$10</f>
        <v>#DIV/0!</v>
      </c>
    </row>
    <row r="33" spans="1:17" ht="12.75">
      <c r="A33" s="70" t="s">
        <v>27</v>
      </c>
      <c r="B33" s="7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4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69" t="s">
        <v>9</v>
      </c>
      <c r="B39" s="68" t="s">
        <v>10</v>
      </c>
      <c r="C39" s="69" t="s">
        <v>6</v>
      </c>
      <c r="D39" s="69" t="s">
        <v>7</v>
      </c>
      <c r="E39" s="69" t="s">
        <v>8</v>
      </c>
      <c r="F39" s="68" t="s">
        <v>21</v>
      </c>
      <c r="G39" s="68"/>
      <c r="H39" s="68"/>
      <c r="I39" s="68"/>
      <c r="J39" s="68"/>
      <c r="K39" s="68"/>
      <c r="L39" s="68"/>
      <c r="M39" s="68"/>
      <c r="N39" s="68"/>
      <c r="O39" s="6" t="s">
        <v>24</v>
      </c>
      <c r="P39" s="6" t="s">
        <v>25</v>
      </c>
      <c r="Q39" s="6" t="s">
        <v>26</v>
      </c>
    </row>
    <row r="40" spans="1:17" ht="12.75">
      <c r="A40" s="69"/>
      <c r="B40" s="68"/>
      <c r="C40" s="69"/>
      <c r="D40" s="69"/>
      <c r="E40" s="6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7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3">
        <v>0</v>
      </c>
    </row>
    <row r="42" spans="1:17" ht="27" customHeight="1">
      <c r="A42" s="7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3">
        <v>0</v>
      </c>
    </row>
    <row r="43" spans="1:17" ht="12.75">
      <c r="A43" s="70" t="s">
        <v>29</v>
      </c>
      <c r="B43" s="7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4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2018-08-13T14:31:13Z</cp:lastPrinted>
  <dcterms:created xsi:type="dcterms:W3CDTF">2017-10-04T17:44:13Z</dcterms:created>
  <dcterms:modified xsi:type="dcterms:W3CDTF">2018-11-14T15:22:05Z</dcterms:modified>
  <cp:category/>
  <cp:version/>
  <cp:contentType/>
  <cp:contentStatus/>
</cp:coreProperties>
</file>